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225" activeTab="0"/>
  </bookViews>
  <sheets>
    <sheet name="My TC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Filex Chang</author>
  </authors>
  <commentList>
    <comment ref="B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Cost structure can be specific, or by family, or in general products that you are manufacturing, it depends on purpose of this study you are doing.</t>
        </r>
      </text>
    </comment>
    <comment ref="F26" authorId="0">
      <text>
        <r>
          <rPr>
            <b/>
            <sz val="9"/>
            <rFont val="新細明體"/>
            <family val="1"/>
          </rPr>
          <t xml:space="preserve">Felix Chang:
</t>
        </r>
        <r>
          <rPr>
            <sz val="9"/>
            <rFont val="新細明體"/>
            <family val="1"/>
          </rPr>
          <t xml:space="preserve">Unit: Hour
</t>
        </r>
      </text>
    </comment>
    <comment ref="F23" authorId="0">
      <text>
        <r>
          <rPr>
            <b/>
            <sz val="9"/>
            <rFont val="新細明體"/>
            <family val="1"/>
          </rPr>
          <t xml:space="preserve">Felix Chang:
</t>
        </r>
        <r>
          <rPr>
            <sz val="9"/>
            <rFont val="新細明體"/>
            <family val="1"/>
          </rPr>
          <t xml:space="preserve">Unit: Hour
</t>
        </r>
      </text>
    </comment>
    <comment ref="F14" authorId="0">
      <text>
        <r>
          <rPr>
            <b/>
            <sz val="9"/>
            <rFont val="新細明體"/>
            <family val="1"/>
          </rPr>
          <t xml:space="preserve">Felix Chang:
</t>
        </r>
        <r>
          <rPr>
            <sz val="9"/>
            <rFont val="新細明體"/>
            <family val="1"/>
          </rPr>
          <t xml:space="preserve">Unit: Hour
</t>
        </r>
      </text>
    </comment>
    <comment ref="F32" authorId="0">
      <text>
        <r>
          <rPr>
            <b/>
            <sz val="9"/>
            <rFont val="新細明體"/>
            <family val="1"/>
          </rPr>
          <t xml:space="preserve">Felix Chang:
</t>
        </r>
        <r>
          <rPr>
            <sz val="9"/>
            <rFont val="新細明體"/>
            <family val="1"/>
          </rPr>
          <t xml:space="preserve">Include but not limited to tuition, transportation, meal, training material. 
</t>
        </r>
      </text>
    </comment>
    <comment ref="F31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Include but not limited to training material, soft drink, meal.</t>
        </r>
      </text>
    </comment>
    <comment ref="B1" authorId="0">
      <text>
        <r>
          <rPr>
            <b/>
            <sz val="9"/>
            <rFont val="新細明體"/>
            <family val="1"/>
          </rPr>
          <t xml:space="preserve">Felix Chang: </t>
        </r>
        <r>
          <rPr>
            <u val="single"/>
            <sz val="9"/>
            <rFont val="新細明體"/>
            <family val="1"/>
          </rPr>
          <t>Purpose of study</t>
        </r>
        <r>
          <rPr>
            <sz val="9"/>
            <rFont val="新細明體"/>
            <family val="1"/>
          </rPr>
          <t xml:space="preserve">: What if buy parts from an supplier they offer parts free from de-wetting and co-planarity problem? Please visit these web pages for detail:
http://tbi-tw.com/test_report_eng.htm (Test report) 
http://tbi-tw.com/de_wetting.htm (Photo)  </t>
        </r>
      </text>
    </comment>
    <comment ref="F28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=F15*F16*F22*F5*10%</t>
        </r>
      </text>
    </comment>
    <comment ref="J3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=((L30*L31)+I42)/L31
No incurred cost for de-wetting or co-planarity.
The only cost adder is those costs required to develop TBI (amortized)</t>
        </r>
      </text>
    </comment>
    <comment ref="G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Where the parts you buy from current supplier.</t>
        </r>
      </text>
    </comment>
    <comment ref="G5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4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F35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F4*F33*F34</t>
        </r>
      </text>
    </comment>
    <comment ref="F30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=F23*F15*F5*30%</t>
        </r>
      </text>
    </comment>
    <comment ref="F39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=F4*F38</t>
        </r>
      </text>
    </comment>
    <comment ref="F41" authorId="0">
      <text>
        <r>
          <rPr>
            <b/>
            <sz val="9"/>
            <rFont val="新細明體"/>
            <family val="1"/>
          </rPr>
          <t>Filex Chang:</t>
        </r>
        <r>
          <rPr>
            <sz val="9"/>
            <rFont val="新細明體"/>
            <family val="1"/>
          </rPr>
          <t xml:space="preserve">
=F40*F4</t>
        </r>
      </text>
    </comment>
    <comment ref="F4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=F15*F40*F5*30%</t>
        </r>
      </text>
    </comment>
    <comment ref="F25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=F4*F23</t>
        </r>
      </text>
    </comment>
    <comment ref="F17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=F14*F15*F5*30%</t>
        </r>
      </text>
    </comment>
    <comment ref="F16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=F11/F10</t>
        </r>
      </text>
    </comment>
    <comment ref="F1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=(SUM(G20,G36,G45)+(F3*F22))/F22</t>
        </r>
      </text>
    </comment>
    <comment ref="L3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=((L30*L31)+I42)/L31</t>
        </r>
      </text>
    </comment>
    <comment ref="G6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7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9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0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1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4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8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9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2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2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24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26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29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1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4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5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38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40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4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44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G15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All spaces here with under line are available for you to put note. </t>
        </r>
      </text>
    </comment>
    <comment ref="L33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=(F1*F22)-(L32*L31)</t>
        </r>
      </text>
    </comment>
    <comment ref="L34" authorId="0">
      <text>
        <r>
          <rPr>
            <b/>
            <sz val="9"/>
            <rFont val="新細明體"/>
            <family val="1"/>
          </rPr>
          <t xml:space="preserve">Felix Chang:
</t>
        </r>
        <r>
          <rPr>
            <sz val="9"/>
            <rFont val="新細明體"/>
            <family val="1"/>
          </rPr>
          <t xml:space="preserve">In general, an org. will set  threshold for acceptance of a proposal.
</t>
        </r>
      </text>
    </comment>
    <comment ref="L36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=L30-F3</t>
        </r>
      </text>
    </comment>
    <comment ref="F27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=F26*F4</t>
        </r>
      </text>
    </comment>
    <comment ref="D2" authorId="0">
      <text>
        <r>
          <rPr>
            <b/>
            <sz val="9"/>
            <rFont val="新細明體"/>
            <family val="1"/>
          </rPr>
          <t>Felix Chang:</t>
        </r>
        <r>
          <rPr>
            <sz val="9"/>
            <rFont val="新細明體"/>
            <family val="1"/>
          </rPr>
          <t xml:space="preserve">
Material/Service be studied.</t>
        </r>
      </text>
    </comment>
  </commentList>
</comments>
</file>

<file path=xl/sharedStrings.xml><?xml version="1.0" encoding="utf-8"?>
<sst xmlns="http://schemas.openxmlformats.org/spreadsheetml/2006/main" count="199" uniqueCount="127">
  <si>
    <t xml:space="preserve"> </t>
  </si>
  <si>
    <t xml:space="preserve">   Total lots were rejected by your customers in the latest </t>
  </si>
  <si>
    <t xml:space="preserve">   Total qty (pcs) rejected by your customers in the latest </t>
  </si>
  <si>
    <t xml:space="preserve">   Total  SMD  transformers  produced  during  the  latest</t>
  </si>
  <si>
    <t xml:space="preserve">   Total management cost amortized in WIP de-wetting issues</t>
  </si>
  <si>
    <t xml:space="preserve">   Total hours spent on supplier improvement in the latest</t>
  </si>
  <si>
    <t xml:space="preserve">   Total cost spent by management for supplier de-wetting improvement</t>
  </si>
  <si>
    <t xml:space="preserve">   Total  rework  hours  spent  for  de-wetting in the latest  </t>
  </si>
  <si>
    <t xml:space="preserve">   Total labor hours used for double soldering in the latest</t>
  </si>
  <si>
    <t xml:space="preserve">   Total  hours  for sorting  due to  de-wetting in the latest</t>
  </si>
  <si>
    <t xml:space="preserve">   Total internal training costs for de-wetting in the latest</t>
  </si>
  <si>
    <t xml:space="preserve">   Total external training costs for de-wetting in the latest </t>
  </si>
  <si>
    <t>2. Reasons:</t>
  </si>
  <si>
    <t>----------------------</t>
  </si>
  <si>
    <t>-----------US$</t>
  </si>
  <si>
    <t>-----</t>
  </si>
  <si>
    <t>-----</t>
  </si>
  <si>
    <t>months ----</t>
  </si>
  <si>
    <t>----------------------------------------</t>
  </si>
  <si>
    <t xml:space="preserve">   Total hours required to deal with customers by management ----------------</t>
  </si>
  <si>
    <t xml:space="preserve">    e. Others? (Describe) -</t>
  </si>
  <si>
    <t xml:space="preserve">    a. To change the current design of product or parts? </t>
  </si>
  <si>
    <t xml:space="preserve"> </t>
  </si>
  <si>
    <t xml:space="preserve"> </t>
  </si>
  <si>
    <t>Prepared by:</t>
  </si>
  <si>
    <t>Date:</t>
  </si>
  <si>
    <t>Reviewed by:</t>
  </si>
  <si>
    <t>External failure costs (EFC) due to</t>
  </si>
  <si>
    <t>Internal failure costs (IFC) due to</t>
  </si>
  <si>
    <t xml:space="preserve">    3.1</t>
  </si>
  <si>
    <t xml:space="preserve">    3.2</t>
  </si>
  <si>
    <t>New tooling</t>
  </si>
  <si>
    <t xml:space="preserve">    3.3</t>
  </si>
  <si>
    <t>Sample approval</t>
  </si>
  <si>
    <t xml:space="preserve">    3.4</t>
  </si>
  <si>
    <t>Pilot run</t>
  </si>
  <si>
    <t xml:space="preserve">    3.5</t>
  </si>
  <si>
    <t>Customer approval</t>
  </si>
  <si>
    <t xml:space="preserve">    3.6</t>
  </si>
  <si>
    <t xml:space="preserve">    3.7</t>
  </si>
  <si>
    <t xml:space="preserve">    3.8</t>
  </si>
  <si>
    <t xml:space="preserve">    3.9</t>
  </si>
  <si>
    <t xml:space="preserve">    3.10</t>
  </si>
  <si>
    <t xml:space="preserve">        3.10</t>
  </si>
  <si>
    <t>Date:</t>
  </si>
  <si>
    <t xml:space="preserve">1. Take what change will reduce TCO via cost of quality? </t>
  </si>
  <si>
    <t>3. Describe activities required to full fill change mentioned above.</t>
  </si>
  <si>
    <t>4. List budget for each activities described as above.</t>
  </si>
  <si>
    <t>v</t>
  </si>
  <si>
    <t xml:space="preserve">    b. To change manufacturing process? -------------------</t>
  </si>
  <si>
    <t xml:space="preserve">    c. To help supplier for improvement? ---------------------</t>
  </si>
  <si>
    <t xml:space="preserve">    d. To change supplier? -----------------------------------------</t>
  </si>
  <si>
    <t>---------------------------------------------------</t>
  </si>
  <si>
    <t>Prevention  costs  (PC)  due  to</t>
  </si>
  <si>
    <t xml:space="preserve">   # of worker to fix coplanarity after dip solder in the latest</t>
  </si>
  <si>
    <t xml:space="preserve">   Total working days plus average over time in the latest </t>
  </si>
  <si>
    <t>-----</t>
  </si>
  <si>
    <t xml:space="preserve">   Total prevention costs --------------------------------------------------</t>
  </si>
  <si>
    <t>New supplier (TBI) survey</t>
  </si>
  <si>
    <t>1.</t>
  </si>
  <si>
    <t>No touch up, re-work, or scrap due to de-wetting.</t>
  </si>
  <si>
    <t>No touch up, re-work, or scrap due to co-planarity.</t>
  </si>
  <si>
    <t>2.</t>
  </si>
  <si>
    <t>3.</t>
  </si>
  <si>
    <t>4.</t>
  </si>
  <si>
    <t>5.</t>
  </si>
  <si>
    <t>6.</t>
  </si>
  <si>
    <t>7.</t>
  </si>
  <si>
    <t>TBI SMD pass 8 Hr steam aging &amp; solderability tests.</t>
  </si>
  <si>
    <t>Savings &amp; customer satisfaction are remarkable.</t>
  </si>
  <si>
    <t>De-wetting/co-planarity on SMD bobbin</t>
  </si>
  <si>
    <t xml:space="preserve">   Total value for these rejected transformers in the latest </t>
  </si>
  <si>
    <t xml:space="preserve">   Total cost spent by management for EFC in the latest  </t>
  </si>
  <si>
    <t xml:space="preserve">   Total  material  costs  for  replacement  in  the  latest</t>
  </si>
  <si>
    <t xml:space="preserve">   Total transportation costs for field returns in the latest </t>
  </si>
  <si>
    <t xml:space="preserve">   Total external failure cost ----------------------------------------------</t>
  </si>
  <si>
    <t xml:space="preserve">   Direct labor hour rate (Loaded) ---------------------------------------</t>
  </si>
  <si>
    <t xml:space="preserve">   Overhead (share % of U/P) --------------------------------------------</t>
  </si>
  <si>
    <t xml:space="preserve">   Average standard hour / pcs (Unit: second) ---------------------</t>
  </si>
  <si>
    <t xml:space="preserve">   Profit (share % of U/P) --------------------------------------------------</t>
  </si>
  <si>
    <t xml:space="preserve">   Total hours spent for incoming for de-wetting test ------------</t>
  </si>
  <si>
    <t xml:space="preserve">   Total cost spent for de-wetting in incoming test ---------------</t>
  </si>
  <si>
    <t xml:space="preserve">   Total cost for sorting -----------------------------------------------------</t>
  </si>
  <si>
    <t xml:space="preserve">   Total cost for rework -----------------------------------------------------</t>
  </si>
  <si>
    <t xml:space="preserve">   Total cost for scrap due to de-wetting in this period ---------</t>
  </si>
  <si>
    <t xml:space="preserve">   Total cost for management amortized in internal failure ----</t>
  </si>
  <si>
    <t xml:space="preserve">   Total indirect material costs (if any) ------------------------------</t>
  </si>
  <si>
    <t xml:space="preserve">   Total internal failure costs ---------------------------------------------</t>
  </si>
  <si>
    <t>xx supplier</t>
  </si>
  <si>
    <t xml:space="preserve">   Total costs of scraped material due to this failure (if any) ---------------------------------</t>
  </si>
  <si>
    <t>China factory</t>
  </si>
  <si>
    <t xml:space="preserve">    3.11</t>
  </si>
  <si>
    <t xml:space="preserve">    3.12</t>
  </si>
  <si>
    <t>Sum:</t>
  </si>
  <si>
    <t xml:space="preserve">   Total direct labor cost spent for de-wetting in work-in-process (WIP) -US$</t>
  </si>
  <si>
    <t>If buy same qty from TBI</t>
  </si>
  <si>
    <t>xx bobbin failed in above tests.</t>
  </si>
  <si>
    <t>Threshold of benefit     US$</t>
  </si>
  <si>
    <t>So to buy from TBI is the</t>
  </si>
  <si>
    <t>Suggest to buy from TBI</t>
  </si>
  <si>
    <t>Suggest to not buy from TBI</t>
  </si>
  <si>
    <t>Right choice</t>
  </si>
  <si>
    <t>Wrong choice</t>
  </si>
  <si>
    <t>Conclusion is:</t>
  </si>
  <si>
    <t xml:space="preserve">In this study, TBI U/P is </t>
  </si>
  <si>
    <t>In consideration of true cost and savings,</t>
  </si>
  <si>
    <t>we should buy from</t>
  </si>
  <si>
    <t xml:space="preserve">   Average U/P (Material or service for a specific item) -----------</t>
  </si>
  <si>
    <t>Check list - Current U/P:</t>
  </si>
  <si>
    <t xml:space="preserve">   Total value of order(s) cancelled by customer due to this failure --------US$</t>
  </si>
  <si>
    <t>True cost</t>
  </si>
  <si>
    <t xml:space="preserve">   Average unit price among these rejected parts (same item as line 3) ------</t>
  </si>
  <si>
    <t xml:space="preserve">   Intensive care about timing from ordering to use up parts -----------------------</t>
  </si>
  <si>
    <t xml:space="preserve">   Total direct labor cost spent for rework of co-planarity -----</t>
  </si>
  <si>
    <t xml:space="preserve">   The average loaded hour rate for management ----------------</t>
  </si>
  <si>
    <t>Cost structure (Describe material/Service be studied):</t>
  </si>
  <si>
    <t>TBI  unit price is --------US$</t>
  </si>
  <si>
    <t>Then true cost will be US$</t>
  </si>
  <si>
    <t>The est. savings will be   $</t>
  </si>
  <si>
    <t>By % is +</t>
  </si>
  <si>
    <t xml:space="preserve">By % is </t>
  </si>
  <si>
    <t>Lower than</t>
  </si>
  <si>
    <t>Higher than</t>
  </si>
  <si>
    <t>TBI</t>
  </si>
  <si>
    <t xml:space="preserve"> </t>
  </si>
  <si>
    <r>
      <t>Designed by</t>
    </r>
    <r>
      <rPr>
        <sz val="8"/>
        <rFont val="Arial"/>
        <family val="2"/>
      </rPr>
      <t xml:space="preserve">: Felix Chang, A.P.P., Special Assistant to GM, TBI. </t>
    </r>
    <r>
      <rPr>
        <sz val="8"/>
        <rFont val="Arial"/>
        <family val="2"/>
      </rPr>
      <t>1/20/03 (Rev. 1) Please put your figure, plan and reason in following spaces with red color.</t>
    </r>
  </si>
  <si>
    <t>RMO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</si>
</sst>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.00_);[Red]\(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0.0_);[Red]\(0.0\)"/>
    <numFmt numFmtId="185" formatCode="0_);[Red]\(0\)"/>
    <numFmt numFmtId="186" formatCode="_-* #,##0.0000_-;\-* #,##0.0000_-;_-* &quot;-&quot;????_-;_-@_-"/>
    <numFmt numFmtId="187" formatCode="0.000_);[Red]\(0.000\)"/>
    <numFmt numFmtId="188" formatCode="0.0000_);[Red]\(0.0000\)"/>
    <numFmt numFmtId="189" formatCode="0.00000_);[Red]\(0.00000\)"/>
    <numFmt numFmtId="190" formatCode="&quot;US$&quot;#,##0.00"/>
    <numFmt numFmtId="191" formatCode="&quot;US$&quot;#,##0.0"/>
    <numFmt numFmtId="192" formatCode="&quot;US$&quot;#,##0"/>
    <numFmt numFmtId="193" formatCode="0.000_ "/>
    <numFmt numFmtId="194" formatCode="[$-404]AM/PM\ hh:mm:ss"/>
    <numFmt numFmtId="195" formatCode="#,##0_ "/>
    <numFmt numFmtId="196" formatCode="&quot;$&quot;#,##0"/>
    <numFmt numFmtId="197" formatCode="#,##0.000"/>
    <numFmt numFmtId="198" formatCode="&quot;$&quot;#,##0.000"/>
    <numFmt numFmtId="199" formatCode="&quot;US$&quot;#,##0.000"/>
    <numFmt numFmtId="200" formatCode="&quot;US$&quot;#,##0.0000"/>
    <numFmt numFmtId="201" formatCode="&quot;$&quot;#,##0.00"/>
    <numFmt numFmtId="202" formatCode="#,##0.0_ "/>
    <numFmt numFmtId="203" formatCode="#,##0.00_ "/>
    <numFmt numFmtId="204" formatCode="#,##0.000_ "/>
    <numFmt numFmtId="205" formatCode="#,##0.0000_ "/>
    <numFmt numFmtId="206" formatCode="0.0%"/>
    <numFmt numFmtId="207" formatCode="&quot;$&quot;#,##0.0"/>
  </numFmts>
  <fonts count="18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b/>
      <sz val="9"/>
      <name val="新細明體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13"/>
      <name val="Arial"/>
      <family val="2"/>
    </font>
    <font>
      <u val="single"/>
      <sz val="9"/>
      <name val="新細明體"/>
      <family val="1"/>
    </font>
    <font>
      <b/>
      <sz val="12"/>
      <color indexed="13"/>
      <name val="Arial"/>
      <family val="2"/>
    </font>
    <font>
      <b/>
      <sz val="10"/>
      <color indexed="12"/>
      <name val="Arial"/>
      <family val="2"/>
    </font>
    <font>
      <u val="single"/>
      <sz val="8"/>
      <name val="Arial"/>
      <family val="2"/>
    </font>
    <font>
      <b/>
      <sz val="8"/>
      <name val="新細明體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85" fontId="2" fillId="3" borderId="0" xfId="0" applyNumberFormat="1" applyFont="1" applyFill="1" applyBorder="1" applyAlignment="1" applyProtection="1">
      <alignment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85" fontId="2" fillId="3" borderId="0" xfId="15" applyNumberFormat="1" applyFont="1" applyFill="1" applyBorder="1" applyAlignment="1" applyProtection="1">
      <alignment horizontal="center" vertical="center"/>
      <protection locked="0"/>
    </xf>
    <xf numFmtId="179" fontId="2" fillId="3" borderId="0" xfId="15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176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hidden="1"/>
    </xf>
    <xf numFmtId="49" fontId="2" fillId="2" borderId="2" xfId="0" applyNumberFormat="1" applyFont="1" applyFill="1" applyBorder="1" applyAlignment="1" applyProtection="1">
      <alignment vertical="center"/>
      <protection hidden="1"/>
    </xf>
    <xf numFmtId="49" fontId="2" fillId="2" borderId="3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 quotePrefix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vertical="center"/>
      <protection hidden="1"/>
    </xf>
    <xf numFmtId="49" fontId="2" fillId="2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0" xfId="0" applyNumberFormat="1" applyFont="1" applyFill="1" applyBorder="1" applyAlignment="1" applyProtection="1">
      <alignment horizontal="left" vertical="center"/>
      <protection hidden="1"/>
    </xf>
    <xf numFmtId="185" fontId="6" fillId="4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178" fontId="6" fillId="4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185" fontId="6" fillId="4" borderId="0" xfId="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4" xfId="0" applyNumberFormat="1" applyFont="1" applyFill="1" applyBorder="1" applyAlignment="1" applyProtection="1">
      <alignment vertic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/>
      <protection hidden="1"/>
    </xf>
    <xf numFmtId="178" fontId="6" fillId="4" borderId="5" xfId="0" applyNumberFormat="1" applyFont="1" applyFill="1" applyBorder="1" applyAlignment="1" applyProtection="1">
      <alignment horizontal="center" vertical="center"/>
      <protection hidden="1"/>
    </xf>
    <xf numFmtId="178" fontId="6" fillId="4" borderId="1" xfId="0" applyNumberFormat="1" applyFont="1" applyFill="1" applyBorder="1" applyAlignment="1" applyProtection="1">
      <alignment horizontal="center" vertical="center"/>
      <protection hidden="1"/>
    </xf>
    <xf numFmtId="187" fontId="6" fillId="4" borderId="0" xfId="15" applyNumberFormat="1" applyFont="1" applyFill="1" applyBorder="1" applyAlignment="1" applyProtection="1">
      <alignment horizontal="center" vertical="center"/>
      <protection hidden="1"/>
    </xf>
    <xf numFmtId="179" fontId="6" fillId="4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185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178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185" fontId="6" fillId="4" borderId="1" xfId="15" applyNumberFormat="1" applyFont="1" applyFill="1" applyBorder="1" applyAlignment="1" applyProtection="1">
      <alignment horizontal="center" vertical="center"/>
      <protection hidden="1"/>
    </xf>
    <xf numFmtId="178" fontId="6" fillId="4" borderId="0" xfId="0" applyNumberFormat="1" applyFont="1" applyFill="1" applyBorder="1" applyAlignment="1" applyProtection="1">
      <alignment vertical="center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left" vertical="center"/>
      <protection hidden="1"/>
    </xf>
    <xf numFmtId="49" fontId="2" fillId="2" borderId="3" xfId="0" applyNumberFormat="1" applyFont="1" applyFill="1" applyBorder="1" applyAlignment="1" applyProtection="1">
      <alignment horizontal="left" vertical="center"/>
      <protection hidden="1"/>
    </xf>
    <xf numFmtId="49" fontId="2" fillId="2" borderId="4" xfId="0" applyNumberFormat="1" applyFont="1" applyFill="1" applyBorder="1" applyAlignment="1" applyProtection="1">
      <alignment horizontal="right" vertical="center"/>
      <protection hidden="1"/>
    </xf>
    <xf numFmtId="195" fontId="6" fillId="4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7" xfId="0" applyNumberFormat="1" applyFont="1" applyFill="1" applyBorder="1" applyAlignment="1" applyProtection="1">
      <alignment horizontal="left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hidden="1" locked="0"/>
    </xf>
    <xf numFmtId="3" fontId="2" fillId="0" borderId="4" xfId="0" applyNumberFormat="1" applyFont="1" applyFill="1" applyBorder="1" applyAlignment="1" applyProtection="1">
      <alignment horizontal="left" vertical="center"/>
      <protection hidden="1" locked="0"/>
    </xf>
    <xf numFmtId="49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2" fillId="2" borderId="4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Border="1" applyAlignment="1" applyProtection="1" quotePrefix="1">
      <alignment horizontal="center" vertical="center"/>
      <protection hidden="1"/>
    </xf>
    <xf numFmtId="49" fontId="2" fillId="5" borderId="0" xfId="0" applyNumberFormat="1" applyFont="1" applyFill="1" applyBorder="1" applyAlignment="1" applyProtection="1">
      <alignment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49" fontId="2" fillId="6" borderId="4" xfId="0" applyNumberFormat="1" applyFont="1" applyFill="1" applyBorder="1" applyAlignment="1" applyProtection="1">
      <alignment horizontal="left" vertical="center"/>
      <protection locked="0"/>
    </xf>
    <xf numFmtId="49" fontId="2" fillId="6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vertical="center"/>
      <protection/>
    </xf>
    <xf numFmtId="49" fontId="2" fillId="2" borderId="0" xfId="0" applyNumberFormat="1" applyFont="1" applyFill="1" applyAlignment="1" applyProtection="1">
      <alignment horizontal="center" vertical="center"/>
      <protection/>
    </xf>
    <xf numFmtId="49" fontId="9" fillId="7" borderId="8" xfId="0" applyNumberFormat="1" applyFont="1" applyFill="1" applyBorder="1" applyAlignment="1" applyProtection="1">
      <alignment horizontal="center" vertical="center" wrapText="1"/>
      <protection hidden="1"/>
    </xf>
    <xf numFmtId="190" fontId="2" fillId="2" borderId="7" xfId="0" applyNumberFormat="1" applyFont="1" applyFill="1" applyBorder="1" applyAlignment="1" applyProtection="1">
      <alignment horizontal="left" vertical="center"/>
      <protection hidden="1"/>
    </xf>
    <xf numFmtId="190" fontId="2" fillId="2" borderId="0" xfId="0" applyNumberFormat="1" applyFont="1" applyFill="1" applyBorder="1" applyAlignment="1" applyProtection="1">
      <alignment horizontal="left" vertical="center"/>
      <protection hidden="1"/>
    </xf>
    <xf numFmtId="49" fontId="2" fillId="2" borderId="7" xfId="0" applyNumberFormat="1" applyFont="1" applyFill="1" applyBorder="1" applyAlignment="1" applyProtection="1">
      <alignment horizontal="left" vertical="center"/>
      <protection hidden="1"/>
    </xf>
    <xf numFmtId="49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NumberFormat="1" applyFont="1" applyFill="1" applyBorder="1" applyAlignment="1" applyProtection="1">
      <alignment horizontal="left" vertical="center"/>
      <protection hidden="1"/>
    </xf>
    <xf numFmtId="49" fontId="10" fillId="7" borderId="0" xfId="0" applyNumberFormat="1" applyFont="1" applyFill="1" applyBorder="1" applyAlignment="1" applyProtection="1">
      <alignment horizontal="center" vertical="center"/>
      <protection hidden="1"/>
    </xf>
    <xf numFmtId="49" fontId="9" fillId="7" borderId="9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5" fillId="4" borderId="10" xfId="0" applyNumberFormat="1" applyFont="1" applyFill="1" applyBorder="1" applyAlignment="1" applyProtection="1">
      <alignment vertical="center"/>
      <protection hidden="1"/>
    </xf>
    <xf numFmtId="49" fontId="6" fillId="4" borderId="10" xfId="0" applyNumberFormat="1" applyFont="1" applyFill="1" applyBorder="1" applyAlignment="1" applyProtection="1">
      <alignment horizontal="left" vertical="center"/>
      <protection hidden="1"/>
    </xf>
    <xf numFmtId="49" fontId="6" fillId="4" borderId="11" xfId="0" applyNumberFormat="1" applyFont="1" applyFill="1" applyBorder="1" applyAlignment="1" applyProtection="1">
      <alignment horizontal="left" vertical="center"/>
      <protection hidden="1"/>
    </xf>
    <xf numFmtId="49" fontId="6" fillId="4" borderId="12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196" fontId="2" fillId="3" borderId="0" xfId="0" applyNumberFormat="1" applyFont="1" applyFill="1" applyBorder="1" applyAlignment="1" applyProtection="1">
      <alignment horizontal="left" vertical="center"/>
      <protection locked="0"/>
    </xf>
    <xf numFmtId="196" fontId="2" fillId="3" borderId="0" xfId="0" applyNumberFormat="1" applyFont="1" applyFill="1" applyBorder="1" applyAlignment="1" applyProtection="1">
      <alignment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176" fontId="5" fillId="4" borderId="11" xfId="0" applyNumberFormat="1" applyFont="1" applyFill="1" applyBorder="1" applyAlignment="1" applyProtection="1">
      <alignment vertical="center"/>
      <protection/>
    </xf>
    <xf numFmtId="176" fontId="12" fillId="4" borderId="11" xfId="0" applyNumberFormat="1" applyFont="1" applyFill="1" applyBorder="1" applyAlignment="1" applyProtection="1">
      <alignment vertical="center"/>
      <protection/>
    </xf>
    <xf numFmtId="200" fontId="8" fillId="4" borderId="13" xfId="0" applyNumberFormat="1" applyFont="1" applyFill="1" applyBorder="1" applyAlignment="1" applyProtection="1">
      <alignment horizontal="left" vertical="center"/>
      <protection hidden="1"/>
    </xf>
    <xf numFmtId="200" fontId="8" fillId="4" borderId="14" xfId="0" applyNumberFormat="1" applyFont="1" applyFill="1" applyBorder="1" applyAlignment="1" applyProtection="1">
      <alignment horizontal="left" vertical="center"/>
      <protection hidden="1"/>
    </xf>
    <xf numFmtId="49" fontId="2" fillId="2" borderId="7" xfId="0" applyNumberFormat="1" applyFont="1" applyFill="1" applyBorder="1" applyAlignment="1" applyProtection="1">
      <alignment vertical="center"/>
      <protection hidden="1"/>
    </xf>
    <xf numFmtId="196" fontId="4" fillId="2" borderId="15" xfId="0" applyNumberFormat="1" applyFont="1" applyFill="1" applyBorder="1" applyAlignment="1" applyProtection="1">
      <alignment vertical="center"/>
      <protection hidden="1" locked="0"/>
    </xf>
    <xf numFmtId="178" fontId="2" fillId="2" borderId="0" xfId="0" applyNumberFormat="1" applyFont="1" applyFill="1" applyBorder="1" applyAlignment="1" applyProtection="1">
      <alignment vertical="center"/>
      <protection locked="0"/>
    </xf>
    <xf numFmtId="178" fontId="14" fillId="4" borderId="7" xfId="0" applyNumberFormat="1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49" fontId="9" fillId="3" borderId="16" xfId="0" applyNumberFormat="1" applyFont="1" applyFill="1" applyBorder="1" applyAlignment="1" applyProtection="1">
      <alignment horizontal="center" vertical="center"/>
      <protection locked="0"/>
    </xf>
    <xf numFmtId="49" fontId="16" fillId="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49" fontId="10" fillId="7" borderId="2" xfId="0" applyNumberFormat="1" applyFont="1" applyFill="1" applyBorder="1" applyAlignment="1" applyProtection="1">
      <alignment vertical="center"/>
      <protection hidden="1"/>
    </xf>
    <xf numFmtId="199" fontId="8" fillId="4" borderId="0" xfId="0" applyNumberFormat="1" applyFont="1" applyFill="1" applyBorder="1" applyAlignment="1" applyProtection="1">
      <alignment horizontal="left" vertical="center"/>
      <protection hidden="1"/>
    </xf>
    <xf numFmtId="49" fontId="5" fillId="4" borderId="10" xfId="0" applyNumberFormat="1" applyFont="1" applyFill="1" applyBorder="1" applyAlignment="1" applyProtection="1">
      <alignment horizontal="left" vertical="center"/>
      <protection hidden="1"/>
    </xf>
    <xf numFmtId="49" fontId="5" fillId="4" borderId="11" xfId="0" applyNumberFormat="1" applyFont="1" applyFill="1" applyBorder="1" applyAlignment="1" applyProtection="1">
      <alignment horizontal="left" vertical="center"/>
      <protection hidden="1"/>
    </xf>
    <xf numFmtId="193" fontId="2" fillId="3" borderId="0" xfId="0" applyNumberFormat="1" applyFont="1" applyFill="1" applyBorder="1" applyAlignment="1" applyProtection="1">
      <alignment horizontal="center" vertical="center"/>
      <protection locked="0"/>
    </xf>
    <xf numFmtId="9" fontId="2" fillId="3" borderId="0" xfId="0" applyNumberFormat="1" applyFont="1" applyFill="1" applyBorder="1" applyAlignment="1" applyProtection="1">
      <alignment horizontal="center" vertical="center"/>
      <protection locked="0"/>
    </xf>
    <xf numFmtId="197" fontId="2" fillId="3" borderId="1" xfId="0" applyNumberFormat="1" applyFont="1" applyFill="1" applyBorder="1" applyAlignment="1" applyProtection="1">
      <alignment horizontal="center" vertical="center"/>
      <protection locked="0"/>
    </xf>
    <xf numFmtId="205" fontId="6" fillId="4" borderId="1" xfId="0" applyNumberFormat="1" applyFont="1" applyFill="1" applyBorder="1" applyAlignment="1" applyProtection="1">
      <alignment horizontal="center" vertical="center"/>
      <protection hidden="1"/>
    </xf>
    <xf numFmtId="3" fontId="6" fillId="4" borderId="1" xfId="0" applyNumberFormat="1" applyFont="1" applyFill="1" applyBorder="1" applyAlignment="1" applyProtection="1">
      <alignment horizontal="center" vertical="center"/>
      <protection hidden="1"/>
    </xf>
    <xf numFmtId="3" fontId="2" fillId="3" borderId="1" xfId="15" applyNumberFormat="1" applyFont="1" applyFill="1" applyBorder="1" applyAlignment="1" applyProtection="1">
      <alignment horizontal="center" vertical="center"/>
      <protection locked="0"/>
    </xf>
    <xf numFmtId="196" fontId="2" fillId="3" borderId="0" xfId="0" applyNumberFormat="1" applyFont="1" applyFill="1" applyBorder="1" applyAlignment="1" applyProtection="1">
      <alignment horizontal="left" vertical="center"/>
      <protection hidden="1" locked="0"/>
    </xf>
    <xf numFmtId="0" fontId="2" fillId="4" borderId="0" xfId="0" applyNumberFormat="1" applyFont="1" applyFill="1" applyBorder="1" applyAlignment="1" applyProtection="1">
      <alignment horizontal="center" vertical="center"/>
      <protection hidden="1"/>
    </xf>
    <xf numFmtId="49" fontId="2" fillId="4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right" vertical="center"/>
      <protection hidden="1"/>
    </xf>
    <xf numFmtId="176" fontId="6" fillId="4" borderId="0" xfId="0" applyNumberFormat="1" applyFont="1" applyFill="1" applyBorder="1" applyAlignment="1" applyProtection="1">
      <alignment horizontal="right" vertical="center"/>
      <protection hidden="1"/>
    </xf>
    <xf numFmtId="49" fontId="2" fillId="2" borderId="7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Border="1" applyAlignment="1" applyProtection="1">
      <alignment horizontal="right" vertical="center"/>
      <protection hidden="1"/>
    </xf>
    <xf numFmtId="49" fontId="15" fillId="2" borderId="0" xfId="0" applyNumberFormat="1" applyFont="1" applyFill="1" applyBorder="1" applyAlignment="1" applyProtection="1">
      <alignment vertical="center"/>
      <protection hidden="1"/>
    </xf>
    <xf numFmtId="178" fontId="6" fillId="4" borderId="1" xfId="0" applyNumberFormat="1" applyFont="1" applyFill="1" applyBorder="1" applyAlignment="1" applyProtection="1">
      <alignment horizontal="center" vertical="center"/>
      <protection/>
    </xf>
    <xf numFmtId="198" fontId="6" fillId="4" borderId="1" xfId="17" applyNumberFormat="1" applyFont="1" applyFill="1" applyBorder="1" applyAlignment="1" applyProtection="1">
      <alignment horizontal="center" vertical="center"/>
      <protection/>
    </xf>
    <xf numFmtId="3" fontId="6" fillId="4" borderId="1" xfId="15" applyNumberFormat="1" applyFont="1" applyFill="1" applyBorder="1" applyAlignment="1" applyProtection="1">
      <alignment horizontal="left" vertical="center"/>
      <protection/>
    </xf>
    <xf numFmtId="206" fontId="6" fillId="4" borderId="1" xfId="17" applyNumberFormat="1" applyFont="1" applyFill="1" applyBorder="1" applyAlignment="1" applyProtection="1">
      <alignment horizontal="left" vertical="center"/>
      <protection/>
    </xf>
    <xf numFmtId="3" fontId="2" fillId="0" borderId="1" xfId="15" applyNumberFormat="1" applyFont="1" applyFill="1" applyBorder="1" applyAlignment="1" applyProtection="1">
      <alignment horizontal="left" vertical="center"/>
      <protection/>
    </xf>
    <xf numFmtId="195" fontId="6" fillId="4" borderId="1" xfId="15" applyNumberFormat="1" applyFont="1" applyFill="1" applyBorder="1" applyAlignment="1" applyProtection="1">
      <alignment horizontal="left" vertical="center"/>
      <protection/>
    </xf>
    <xf numFmtId="49" fontId="15" fillId="2" borderId="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178" fontId="6" fillId="2" borderId="0" xfId="0" applyNumberFormat="1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178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2" borderId="0" xfId="0" applyNumberFormat="1" applyFont="1" applyFill="1" applyBorder="1" applyAlignment="1" applyProtection="1">
      <alignment horizontal="left" vertical="center"/>
      <protection hidden="1" locked="0"/>
    </xf>
    <xf numFmtId="190" fontId="6" fillId="2" borderId="0" xfId="0" applyNumberFormat="1" applyFont="1" applyFill="1" applyBorder="1" applyAlignment="1" applyProtection="1">
      <alignment horizontal="left" vertical="center"/>
      <protection hidden="1" locked="0"/>
    </xf>
    <xf numFmtId="49" fontId="2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workbookViewId="0" topLeftCell="B9">
      <selection activeCell="I36" sqref="I36"/>
    </sheetView>
  </sheetViews>
  <sheetFormatPr defaultColWidth="9.00390625" defaultRowHeight="16.5"/>
  <cols>
    <col min="1" max="1" width="2.375" style="13" hidden="1" customWidth="1"/>
    <col min="2" max="2" width="28.125" style="13" customWidth="1"/>
    <col min="3" max="3" width="15.00390625" style="50" customWidth="1"/>
    <col min="4" max="4" width="2.875" style="15" customWidth="1"/>
    <col min="5" max="5" width="9.125" style="13" customWidth="1"/>
    <col min="6" max="6" width="7.75390625" style="12" customWidth="1"/>
    <col min="7" max="7" width="8.75390625" style="12" customWidth="1"/>
    <col min="8" max="10" width="9.50390625" style="12" customWidth="1"/>
    <col min="11" max="11" width="10.50390625" style="12" customWidth="1"/>
    <col min="12" max="12" width="10.375" style="12" customWidth="1"/>
    <col min="13" max="13" width="0.12890625" style="12" hidden="1" customWidth="1"/>
    <col min="14" max="14" width="9.375" style="13" hidden="1" customWidth="1"/>
    <col min="15" max="15" width="0.5" style="13" hidden="1" customWidth="1"/>
    <col min="16" max="17" width="0.2421875" style="13" hidden="1" customWidth="1"/>
    <col min="18" max="18" width="9.00390625" style="13" hidden="1" customWidth="1"/>
    <col min="19" max="20" width="9.00390625" style="137" customWidth="1"/>
    <col min="21" max="16384" width="9.00390625" style="13" customWidth="1"/>
  </cols>
  <sheetData>
    <row r="1" spans="2:12" s="64" customFormat="1" ht="20.25" customHeight="1" thickBot="1">
      <c r="B1" s="98" t="s">
        <v>108</v>
      </c>
      <c r="C1" s="99">
        <f>F3</f>
        <v>0.02</v>
      </c>
      <c r="D1" s="74" t="s">
        <v>110</v>
      </c>
      <c r="E1" s="74"/>
      <c r="F1" s="88">
        <f>(SUM(G20,G36,G45)+(F3*F22))/F22</f>
        <v>0.18946143333333332</v>
      </c>
      <c r="G1" s="89"/>
      <c r="H1" s="96" t="s">
        <v>125</v>
      </c>
      <c r="I1" s="67"/>
      <c r="J1" s="67"/>
      <c r="K1" s="67"/>
      <c r="L1" s="75"/>
    </row>
    <row r="2" spans="2:20" s="1" customFormat="1" ht="12" customHeight="1">
      <c r="B2" s="100" t="s">
        <v>115</v>
      </c>
      <c r="C2" s="101"/>
      <c r="D2" s="76" t="s">
        <v>70</v>
      </c>
      <c r="E2" s="76"/>
      <c r="F2" s="76"/>
      <c r="G2" s="85"/>
      <c r="H2" s="78" t="s">
        <v>45</v>
      </c>
      <c r="I2" s="79"/>
      <c r="J2" s="79"/>
      <c r="K2" s="79"/>
      <c r="L2" s="80"/>
      <c r="S2" s="65"/>
      <c r="T2" s="65"/>
    </row>
    <row r="3" spans="2:20" s="2" customFormat="1" ht="12" customHeight="1">
      <c r="B3" s="16" t="s">
        <v>107</v>
      </c>
      <c r="C3" s="53"/>
      <c r="D3" s="20" t="s">
        <v>16</v>
      </c>
      <c r="E3" s="21" t="s">
        <v>14</v>
      </c>
      <c r="F3" s="102">
        <v>0.02</v>
      </c>
      <c r="G3" s="95" t="s">
        <v>88</v>
      </c>
      <c r="H3" s="20" t="s">
        <v>21</v>
      </c>
      <c r="I3" s="20"/>
      <c r="J3" s="20"/>
      <c r="K3" s="20"/>
      <c r="L3" s="49"/>
      <c r="S3" s="53"/>
      <c r="T3" s="53"/>
    </row>
    <row r="4" spans="2:20" s="2" customFormat="1" ht="12" customHeight="1">
      <c r="B4" s="16" t="s">
        <v>76</v>
      </c>
      <c r="C4" s="53"/>
      <c r="D4" s="20" t="s">
        <v>15</v>
      </c>
      <c r="E4" s="21" t="s">
        <v>14</v>
      </c>
      <c r="F4" s="102">
        <v>0.25</v>
      </c>
      <c r="G4" s="38" t="s">
        <v>90</v>
      </c>
      <c r="H4" s="35" t="s">
        <v>49</v>
      </c>
      <c r="I4" s="26"/>
      <c r="J4" s="26"/>
      <c r="K4" s="20"/>
      <c r="L4" s="49"/>
      <c r="S4" s="53"/>
      <c r="T4" s="53"/>
    </row>
    <row r="5" spans="2:20" s="2" customFormat="1" ht="12" customHeight="1">
      <c r="B5" s="16" t="s">
        <v>77</v>
      </c>
      <c r="C5" s="53"/>
      <c r="D5" s="20" t="s">
        <v>13</v>
      </c>
      <c r="E5" s="20"/>
      <c r="F5" s="103">
        <v>0.1</v>
      </c>
      <c r="G5" s="38" t="s">
        <v>22</v>
      </c>
      <c r="H5" s="35" t="s">
        <v>50</v>
      </c>
      <c r="I5" s="26"/>
      <c r="J5" s="26"/>
      <c r="K5" s="20"/>
      <c r="L5" s="49"/>
      <c r="S5" s="53"/>
      <c r="T5" s="53"/>
    </row>
    <row r="6" spans="2:20" s="2" customFormat="1" ht="12" customHeight="1">
      <c r="B6" s="16" t="s">
        <v>78</v>
      </c>
      <c r="C6" s="53"/>
      <c r="D6" s="20" t="s">
        <v>13</v>
      </c>
      <c r="E6" s="20"/>
      <c r="F6" s="39">
        <v>180</v>
      </c>
      <c r="G6" s="38" t="s">
        <v>22</v>
      </c>
      <c r="H6" s="35" t="s">
        <v>51</v>
      </c>
      <c r="I6" s="26"/>
      <c r="J6" s="26"/>
      <c r="K6" s="20"/>
      <c r="L6" s="49" t="s">
        <v>48</v>
      </c>
      <c r="S6" s="53"/>
      <c r="T6" s="53"/>
    </row>
    <row r="7" spans="2:20" s="2" customFormat="1" ht="12" customHeight="1">
      <c r="B7" s="16" t="s">
        <v>79</v>
      </c>
      <c r="C7" s="53"/>
      <c r="D7" s="20" t="s">
        <v>13</v>
      </c>
      <c r="E7" s="20"/>
      <c r="F7" s="103">
        <v>0.3</v>
      </c>
      <c r="G7" s="38" t="s">
        <v>22</v>
      </c>
      <c r="H7" s="35" t="s">
        <v>20</v>
      </c>
      <c r="I7" s="26"/>
      <c r="J7" s="5"/>
      <c r="K7" s="6"/>
      <c r="L7" s="3"/>
      <c r="S7" s="53"/>
      <c r="T7" s="53"/>
    </row>
    <row r="8" spans="2:20" s="2" customFormat="1" ht="12" customHeight="1">
      <c r="B8" s="77" t="s">
        <v>27</v>
      </c>
      <c r="C8" s="87" t="str">
        <f>D2</f>
        <v>De-wetting/co-planarity on SMD bobbin</v>
      </c>
      <c r="D8" s="86"/>
      <c r="E8" s="86"/>
      <c r="F8" s="109"/>
      <c r="G8" s="37"/>
      <c r="H8" s="78" t="s">
        <v>12</v>
      </c>
      <c r="I8" s="79"/>
      <c r="J8" s="79"/>
      <c r="K8" s="79"/>
      <c r="L8" s="80"/>
      <c r="S8" s="53"/>
      <c r="T8" s="53"/>
    </row>
    <row r="9" spans="2:20" s="2" customFormat="1" ht="12" customHeight="1">
      <c r="B9" s="16" t="s">
        <v>1</v>
      </c>
      <c r="C9" s="53"/>
      <c r="D9" s="8">
        <v>12</v>
      </c>
      <c r="E9" s="22" t="s">
        <v>17</v>
      </c>
      <c r="F9" s="36">
        <v>3</v>
      </c>
      <c r="G9" s="38" t="s">
        <v>22</v>
      </c>
      <c r="H9" s="111" t="s">
        <v>59</v>
      </c>
      <c r="I9" s="81" t="s">
        <v>60</v>
      </c>
      <c r="J9" s="81"/>
      <c r="K9" s="81"/>
      <c r="L9" s="82"/>
      <c r="S9" s="53"/>
      <c r="T9" s="53"/>
    </row>
    <row r="10" spans="2:20" s="2" customFormat="1" ht="12" customHeight="1">
      <c r="B10" s="16" t="s">
        <v>2</v>
      </c>
      <c r="C10" s="53"/>
      <c r="D10" s="23">
        <f>D9</f>
        <v>12</v>
      </c>
      <c r="E10" s="22" t="s">
        <v>17</v>
      </c>
      <c r="F10" s="10">
        <v>60000</v>
      </c>
      <c r="G10" s="38" t="s">
        <v>22</v>
      </c>
      <c r="H10" s="111" t="s">
        <v>62</v>
      </c>
      <c r="I10" s="81" t="s">
        <v>61</v>
      </c>
      <c r="J10" s="81"/>
      <c r="K10" s="81"/>
      <c r="L10" s="82"/>
      <c r="S10" s="53"/>
      <c r="T10" s="53"/>
    </row>
    <row r="11" spans="2:20" s="2" customFormat="1" ht="12" customHeight="1">
      <c r="B11" s="16" t="s">
        <v>71</v>
      </c>
      <c r="C11" s="53"/>
      <c r="D11" s="23">
        <f>D9</f>
        <v>12</v>
      </c>
      <c r="E11" s="22" t="s">
        <v>17</v>
      </c>
      <c r="F11" s="10">
        <v>63500</v>
      </c>
      <c r="G11" s="38" t="s">
        <v>22</v>
      </c>
      <c r="H11" s="111" t="s">
        <v>63</v>
      </c>
      <c r="I11" s="81" t="s">
        <v>68</v>
      </c>
      <c r="J11" s="81"/>
      <c r="K11" s="81"/>
      <c r="L11" s="82"/>
      <c r="S11" s="53"/>
      <c r="T11" s="53"/>
    </row>
    <row r="12" spans="2:20" s="2" customFormat="1" ht="12" customHeight="1">
      <c r="B12" s="16" t="s">
        <v>109</v>
      </c>
      <c r="C12" s="53"/>
      <c r="D12" s="20"/>
      <c r="E12" s="21"/>
      <c r="F12" s="10">
        <v>11000</v>
      </c>
      <c r="G12" s="38" t="s">
        <v>22</v>
      </c>
      <c r="H12" s="111" t="s">
        <v>64</v>
      </c>
      <c r="I12" s="81" t="s">
        <v>96</v>
      </c>
      <c r="J12" s="81"/>
      <c r="K12" s="81"/>
      <c r="L12" s="82"/>
      <c r="S12" s="53"/>
      <c r="T12" s="53"/>
    </row>
    <row r="13" spans="2:20" s="2" customFormat="1" ht="12" customHeight="1">
      <c r="B13" s="16" t="s">
        <v>89</v>
      </c>
      <c r="C13" s="53"/>
      <c r="D13" s="19" t="s">
        <v>16</v>
      </c>
      <c r="E13" s="21" t="s">
        <v>14</v>
      </c>
      <c r="F13" s="11">
        <v>4500</v>
      </c>
      <c r="G13" s="38" t="s">
        <v>0</v>
      </c>
      <c r="H13" s="111" t="s">
        <v>65</v>
      </c>
      <c r="I13" s="81" t="s">
        <v>69</v>
      </c>
      <c r="J13" s="81"/>
      <c r="K13" s="81"/>
      <c r="L13" s="82"/>
      <c r="S13" s="53"/>
      <c r="T13" s="53"/>
    </row>
    <row r="14" spans="2:20" s="2" customFormat="1" ht="12" customHeight="1">
      <c r="B14" s="16" t="s">
        <v>19</v>
      </c>
      <c r="C14" s="53"/>
      <c r="D14" s="20"/>
      <c r="E14" s="20"/>
      <c r="F14" s="9">
        <v>53</v>
      </c>
      <c r="G14" s="38" t="s">
        <v>22</v>
      </c>
      <c r="H14" s="111" t="s">
        <v>66</v>
      </c>
      <c r="I14" s="81"/>
      <c r="J14" s="81"/>
      <c r="K14" s="81"/>
      <c r="L14" s="82"/>
      <c r="S14" s="53"/>
      <c r="T14" s="53"/>
    </row>
    <row r="15" spans="2:20" s="2" customFormat="1" ht="12" customHeight="1">
      <c r="B15" s="16" t="s">
        <v>114</v>
      </c>
      <c r="C15" s="53"/>
      <c r="D15" s="19" t="s">
        <v>16</v>
      </c>
      <c r="E15" s="21" t="s">
        <v>14</v>
      </c>
      <c r="F15" s="11">
        <v>5</v>
      </c>
      <c r="G15" s="38" t="s">
        <v>90</v>
      </c>
      <c r="H15" s="111" t="s">
        <v>67</v>
      </c>
      <c r="I15" s="81"/>
      <c r="J15" s="81"/>
      <c r="K15" s="81"/>
      <c r="L15" s="82"/>
      <c r="S15" s="53"/>
      <c r="T15" s="53"/>
    </row>
    <row r="16" spans="2:20" s="2" customFormat="1" ht="12" customHeight="1">
      <c r="B16" s="16" t="s">
        <v>111</v>
      </c>
      <c r="C16" s="53"/>
      <c r="D16" s="20"/>
      <c r="E16" s="20"/>
      <c r="F16" s="33">
        <f>F11/F10</f>
        <v>1.0583333333333333</v>
      </c>
      <c r="G16" s="37"/>
      <c r="H16" s="78" t="s">
        <v>46</v>
      </c>
      <c r="I16" s="79"/>
      <c r="J16" s="79"/>
      <c r="K16" s="79"/>
      <c r="L16" s="80"/>
      <c r="S16" s="53"/>
      <c r="T16" s="53"/>
    </row>
    <row r="17" spans="2:12" ht="12" customHeight="1">
      <c r="B17" s="17" t="s">
        <v>72</v>
      </c>
      <c r="C17" s="54"/>
      <c r="D17" s="42">
        <f>D9</f>
        <v>12</v>
      </c>
      <c r="E17" s="22" t="s">
        <v>17</v>
      </c>
      <c r="F17" s="34">
        <f>F14*F15*F5*30%</f>
        <v>7.949999999999999</v>
      </c>
      <c r="G17" s="37"/>
      <c r="H17" s="43" t="s">
        <v>29</v>
      </c>
      <c r="I17" s="81" t="s">
        <v>58</v>
      </c>
      <c r="J17" s="81"/>
      <c r="K17" s="81"/>
      <c r="L17" s="82"/>
    </row>
    <row r="18" spans="2:12" ht="12" customHeight="1">
      <c r="B18" s="17" t="s">
        <v>73</v>
      </c>
      <c r="C18" s="54"/>
      <c r="D18" s="25">
        <f>D9</f>
        <v>12</v>
      </c>
      <c r="E18" s="22" t="s">
        <v>17</v>
      </c>
      <c r="F18" s="51">
        <v>9000</v>
      </c>
      <c r="G18" s="38" t="s">
        <v>22</v>
      </c>
      <c r="H18" s="43" t="s">
        <v>30</v>
      </c>
      <c r="I18" s="81" t="s">
        <v>31</v>
      </c>
      <c r="J18" s="81"/>
      <c r="K18" s="81"/>
      <c r="L18" s="82"/>
    </row>
    <row r="19" spans="2:12" ht="12" customHeight="1">
      <c r="B19" s="17" t="s">
        <v>74</v>
      </c>
      <c r="C19" s="54"/>
      <c r="D19" s="25">
        <f>D9</f>
        <v>12</v>
      </c>
      <c r="E19" s="22" t="s">
        <v>17</v>
      </c>
      <c r="F19" s="9">
        <v>4400</v>
      </c>
      <c r="G19" s="38" t="s">
        <v>22</v>
      </c>
      <c r="H19" s="43" t="s">
        <v>32</v>
      </c>
      <c r="I19" s="81" t="s">
        <v>33</v>
      </c>
      <c r="J19" s="81"/>
      <c r="K19" s="81"/>
      <c r="L19" s="82"/>
    </row>
    <row r="20" spans="2:12" ht="12" customHeight="1">
      <c r="B20" s="17" t="s">
        <v>75</v>
      </c>
      <c r="C20" s="55"/>
      <c r="D20" s="20" t="s">
        <v>15</v>
      </c>
      <c r="E20" s="19" t="s">
        <v>52</v>
      </c>
      <c r="F20" s="63"/>
      <c r="G20" s="32">
        <f>F12+F13+F17+F18+F19</f>
        <v>28907.95</v>
      </c>
      <c r="H20" s="43" t="s">
        <v>34</v>
      </c>
      <c r="I20" s="81" t="s">
        <v>35</v>
      </c>
      <c r="J20" s="81"/>
      <c r="K20" s="81"/>
      <c r="L20" s="82"/>
    </row>
    <row r="21" spans="2:20" s="2" customFormat="1" ht="12" customHeight="1">
      <c r="B21" s="77" t="s">
        <v>53</v>
      </c>
      <c r="C21" s="87" t="str">
        <f>D2</f>
        <v>De-wetting/co-planarity on SMD bobbin</v>
      </c>
      <c r="D21" s="86"/>
      <c r="E21" s="86"/>
      <c r="F21" s="110"/>
      <c r="G21" s="37"/>
      <c r="H21" s="43" t="s">
        <v>36</v>
      </c>
      <c r="I21" s="81" t="s">
        <v>37</v>
      </c>
      <c r="J21" s="81"/>
      <c r="K21" s="81"/>
      <c r="L21" s="82"/>
      <c r="S21" s="53"/>
      <c r="T21" s="53"/>
    </row>
    <row r="22" spans="2:20" s="2" customFormat="1" ht="12" customHeight="1">
      <c r="B22" s="16" t="s">
        <v>3</v>
      </c>
      <c r="C22" s="53"/>
      <c r="D22" s="27">
        <f>D9</f>
        <v>12</v>
      </c>
      <c r="E22" s="22" t="s">
        <v>17</v>
      </c>
      <c r="F22" s="39">
        <v>4500000</v>
      </c>
      <c r="G22" s="38" t="s">
        <v>22</v>
      </c>
      <c r="H22" s="43" t="s">
        <v>38</v>
      </c>
      <c r="I22" s="81" t="s">
        <v>126</v>
      </c>
      <c r="J22" s="81"/>
      <c r="K22" s="81"/>
      <c r="L22" s="82"/>
      <c r="S22" s="53"/>
      <c r="T22" s="53"/>
    </row>
    <row r="23" spans="2:20" s="2" customFormat="1" ht="12" customHeight="1">
      <c r="B23" s="16" t="s">
        <v>80</v>
      </c>
      <c r="C23" s="53"/>
      <c r="D23" s="20" t="s">
        <v>13</v>
      </c>
      <c r="E23" s="26"/>
      <c r="F23" s="14">
        <v>90</v>
      </c>
      <c r="G23" s="38" t="s">
        <v>22</v>
      </c>
      <c r="H23" s="43" t="s">
        <v>39</v>
      </c>
      <c r="I23" s="6"/>
      <c r="J23" s="6"/>
      <c r="K23" s="6"/>
      <c r="L23" s="82"/>
      <c r="S23" s="53"/>
      <c r="T23" s="53"/>
    </row>
    <row r="24" spans="2:20" s="2" customFormat="1" ht="12" customHeight="1">
      <c r="B24" s="16" t="s">
        <v>112</v>
      </c>
      <c r="C24" s="53"/>
      <c r="D24" s="20"/>
      <c r="E24" s="26"/>
      <c r="F24" s="14">
        <f>(3%*F5)*F22*F16</f>
        <v>14287.5</v>
      </c>
      <c r="G24" s="38" t="s">
        <v>22</v>
      </c>
      <c r="H24" s="43" t="s">
        <v>40</v>
      </c>
      <c r="I24" s="6"/>
      <c r="J24" s="6"/>
      <c r="K24" s="6"/>
      <c r="L24" s="82"/>
      <c r="S24" s="53"/>
      <c r="T24" s="53"/>
    </row>
    <row r="25" spans="2:20" s="2" customFormat="1" ht="12" customHeight="1">
      <c r="B25" s="16" t="s">
        <v>81</v>
      </c>
      <c r="C25" s="53"/>
      <c r="D25" s="19" t="s">
        <v>16</v>
      </c>
      <c r="E25" s="21" t="s">
        <v>14</v>
      </c>
      <c r="F25" s="25">
        <f>F4*F23</f>
        <v>22.5</v>
      </c>
      <c r="G25" s="37"/>
      <c r="H25" s="43" t="s">
        <v>41</v>
      </c>
      <c r="I25" s="6"/>
      <c r="J25" s="6"/>
      <c r="K25" s="6"/>
      <c r="L25" s="82"/>
      <c r="S25" s="53"/>
      <c r="T25" s="53"/>
    </row>
    <row r="26" spans="2:20" s="2" customFormat="1" ht="12" customHeight="1">
      <c r="B26" s="16" t="s">
        <v>8</v>
      </c>
      <c r="C26" s="53"/>
      <c r="D26" s="27">
        <f>D9</f>
        <v>12</v>
      </c>
      <c r="E26" s="22" t="s">
        <v>17</v>
      </c>
      <c r="F26" s="14">
        <v>7500</v>
      </c>
      <c r="G26" s="38" t="s">
        <v>22</v>
      </c>
      <c r="H26" s="43" t="s">
        <v>42</v>
      </c>
      <c r="I26" s="6"/>
      <c r="J26" s="6"/>
      <c r="K26" s="6"/>
      <c r="L26" s="82"/>
      <c r="S26" s="53"/>
      <c r="T26" s="53"/>
    </row>
    <row r="27" spans="2:20" s="2" customFormat="1" ht="12" customHeight="1">
      <c r="B27" s="16" t="s">
        <v>94</v>
      </c>
      <c r="C27" s="53"/>
      <c r="D27" s="24"/>
      <c r="E27" s="26"/>
      <c r="F27" s="25">
        <f>F26*F4</f>
        <v>1875</v>
      </c>
      <c r="G27" s="37"/>
      <c r="H27" s="43" t="s">
        <v>91</v>
      </c>
      <c r="I27" s="6"/>
      <c r="J27" s="6"/>
      <c r="K27" s="6"/>
      <c r="L27" s="82"/>
      <c r="O27" s="2" t="s">
        <v>124</v>
      </c>
      <c r="S27" s="53"/>
      <c r="T27" s="53"/>
    </row>
    <row r="28" spans="2:20" s="2" customFormat="1" ht="12" customHeight="1">
      <c r="B28" s="16" t="s">
        <v>4</v>
      </c>
      <c r="C28" s="53"/>
      <c r="D28" s="24"/>
      <c r="E28" s="21" t="s">
        <v>14</v>
      </c>
      <c r="F28" s="25">
        <f>F15*F16*F22*F5*30%</f>
        <v>714375</v>
      </c>
      <c r="G28" s="37" t="s">
        <v>23</v>
      </c>
      <c r="H28" s="43" t="s">
        <v>92</v>
      </c>
      <c r="I28" s="6"/>
      <c r="J28" s="6"/>
      <c r="K28" s="6"/>
      <c r="L28" s="82"/>
      <c r="S28" s="53"/>
      <c r="T28" s="53"/>
    </row>
    <row r="29" spans="2:20" s="2" customFormat="1" ht="12" customHeight="1">
      <c r="B29" s="16" t="s">
        <v>5</v>
      </c>
      <c r="C29" s="53"/>
      <c r="D29" s="25">
        <f>D9</f>
        <v>12</v>
      </c>
      <c r="E29" s="22" t="s">
        <v>17</v>
      </c>
      <c r="F29" s="14">
        <v>72</v>
      </c>
      <c r="G29" s="38" t="s">
        <v>22</v>
      </c>
      <c r="H29" s="78" t="s">
        <v>47</v>
      </c>
      <c r="I29" s="79"/>
      <c r="J29" s="79"/>
      <c r="K29" s="79"/>
      <c r="L29" s="80"/>
      <c r="S29" s="53"/>
      <c r="T29" s="53"/>
    </row>
    <row r="30" spans="2:20" s="2" customFormat="1" ht="12" customHeight="1">
      <c r="B30" s="16" t="s">
        <v>6</v>
      </c>
      <c r="C30" s="53"/>
      <c r="D30" s="28"/>
      <c r="E30" s="21"/>
      <c r="F30" s="25">
        <f>F23*F15*F5*30%</f>
        <v>13.5</v>
      </c>
      <c r="G30" s="37"/>
      <c r="H30" s="43" t="s">
        <v>29</v>
      </c>
      <c r="I30" s="83">
        <v>100000</v>
      </c>
      <c r="J30" s="70" t="s">
        <v>116</v>
      </c>
      <c r="K30" s="71"/>
      <c r="L30" s="104">
        <v>0.025</v>
      </c>
      <c r="S30" s="53"/>
      <c r="T30" s="53"/>
    </row>
    <row r="31" spans="2:20" s="2" customFormat="1" ht="12" customHeight="1">
      <c r="B31" s="16" t="s">
        <v>10</v>
      </c>
      <c r="C31" s="53"/>
      <c r="D31" s="27">
        <f>D9</f>
        <v>12</v>
      </c>
      <c r="E31" s="22" t="s">
        <v>17</v>
      </c>
      <c r="F31" s="39">
        <v>500</v>
      </c>
      <c r="G31" s="38" t="s">
        <v>22</v>
      </c>
      <c r="H31" s="43" t="s">
        <v>30</v>
      </c>
      <c r="I31" s="83">
        <v>8000</v>
      </c>
      <c r="J31" s="68" t="s">
        <v>95</v>
      </c>
      <c r="K31" s="69"/>
      <c r="L31" s="118">
        <f>F22</f>
        <v>4500000</v>
      </c>
      <c r="N31" s="92"/>
      <c r="S31" s="53"/>
      <c r="T31" s="53"/>
    </row>
    <row r="32" spans="2:20" s="2" customFormat="1" ht="12" customHeight="1">
      <c r="B32" s="16" t="s">
        <v>11</v>
      </c>
      <c r="C32" s="53"/>
      <c r="D32" s="27">
        <f>D9</f>
        <v>12</v>
      </c>
      <c r="E32" s="22" t="s">
        <v>17</v>
      </c>
      <c r="F32" s="39">
        <v>2000</v>
      </c>
      <c r="G32" s="38" t="s">
        <v>22</v>
      </c>
      <c r="H32" s="43" t="s">
        <v>32</v>
      </c>
      <c r="I32" s="83">
        <v>10000</v>
      </c>
      <c r="J32" s="70" t="s">
        <v>117</v>
      </c>
      <c r="K32" s="71"/>
      <c r="L32" s="105">
        <f>((L30*L31)+I42)/L31</f>
        <v>0.10233333333333333</v>
      </c>
      <c r="N32" s="92"/>
      <c r="S32" s="53"/>
      <c r="T32" s="53"/>
    </row>
    <row r="33" spans="2:20" s="2" customFormat="1" ht="12" customHeight="1">
      <c r="B33" s="97" t="s">
        <v>54</v>
      </c>
      <c r="C33" s="71"/>
      <c r="D33" s="27">
        <f>D9</f>
        <v>12</v>
      </c>
      <c r="E33" s="22" t="s">
        <v>17</v>
      </c>
      <c r="F33" s="39">
        <v>6</v>
      </c>
      <c r="G33" s="38" t="s">
        <v>22</v>
      </c>
      <c r="H33" s="43" t="s">
        <v>34</v>
      </c>
      <c r="I33" s="83">
        <v>200000</v>
      </c>
      <c r="J33" s="72" t="s">
        <v>118</v>
      </c>
      <c r="K33" s="73"/>
      <c r="L33" s="106">
        <f>(F1*F22)-(L32*L31)</f>
        <v>392076.44999999995</v>
      </c>
      <c r="S33" s="53"/>
      <c r="T33" s="53"/>
    </row>
    <row r="34" spans="2:20" s="2" customFormat="1" ht="12" customHeight="1">
      <c r="B34" s="97" t="s">
        <v>55</v>
      </c>
      <c r="C34" s="71"/>
      <c r="D34" s="27">
        <f>D9</f>
        <v>12</v>
      </c>
      <c r="E34" s="22" t="s">
        <v>17</v>
      </c>
      <c r="F34" s="39">
        <v>266</v>
      </c>
      <c r="G34" s="38" t="s">
        <v>22</v>
      </c>
      <c r="H34" s="43" t="s">
        <v>36</v>
      </c>
      <c r="I34" s="83">
        <v>20000</v>
      </c>
      <c r="J34" s="70" t="s">
        <v>97</v>
      </c>
      <c r="K34" s="71"/>
      <c r="L34" s="107">
        <v>10000</v>
      </c>
      <c r="M34" s="130" t="s">
        <v>119</v>
      </c>
      <c r="S34" s="53"/>
      <c r="T34" s="53"/>
    </row>
    <row r="35" spans="2:20" s="2" customFormat="1" ht="12" customHeight="1">
      <c r="B35" s="97" t="s">
        <v>113</v>
      </c>
      <c r="C35" s="71"/>
      <c r="D35" s="57" t="s">
        <v>56</v>
      </c>
      <c r="E35" s="21" t="s">
        <v>14</v>
      </c>
      <c r="F35" s="39">
        <f>F4*F33*F34</f>
        <v>399</v>
      </c>
      <c r="G35" s="38" t="s">
        <v>22</v>
      </c>
      <c r="H35" s="43" t="s">
        <v>38</v>
      </c>
      <c r="I35" s="83">
        <v>10000</v>
      </c>
      <c r="J35" s="70" t="s">
        <v>98</v>
      </c>
      <c r="K35" s="71"/>
      <c r="L35" s="47" t="str">
        <f>IF(L47=1,J46,K46)</f>
        <v>Right choice</v>
      </c>
      <c r="M35" s="130" t="s">
        <v>120</v>
      </c>
      <c r="S35" s="53"/>
      <c r="T35" s="53"/>
    </row>
    <row r="36" spans="2:20" s="2" customFormat="1" ht="12" customHeight="1">
      <c r="B36" s="16" t="s">
        <v>57</v>
      </c>
      <c r="C36" s="53"/>
      <c r="D36" s="20" t="s">
        <v>18</v>
      </c>
      <c r="E36" s="26"/>
      <c r="F36" s="139"/>
      <c r="G36" s="41">
        <f>F24+F25+F27+F28+F30+F31+F32+F35</f>
        <v>733472.5</v>
      </c>
      <c r="H36" s="43" t="s">
        <v>39</v>
      </c>
      <c r="I36" s="83"/>
      <c r="J36" s="48" t="s">
        <v>104</v>
      </c>
      <c r="K36" s="44"/>
      <c r="L36" s="119">
        <f>L30-F3</f>
        <v>0.005000000000000001</v>
      </c>
      <c r="M36" s="131">
        <f>SIGN(L36)</f>
        <v>1</v>
      </c>
      <c r="S36" s="53"/>
      <c r="T36" s="53"/>
    </row>
    <row r="37" spans="2:20" s="2" customFormat="1" ht="12" customHeight="1">
      <c r="B37" s="77" t="s">
        <v>28</v>
      </c>
      <c r="C37" s="87" t="str">
        <f>D2</f>
        <v>De-wetting/co-planarity on SMD bobbin</v>
      </c>
      <c r="D37" s="86"/>
      <c r="E37" s="86"/>
      <c r="F37" s="110"/>
      <c r="G37" s="37"/>
      <c r="H37" s="43" t="s">
        <v>40</v>
      </c>
      <c r="I37" s="83"/>
      <c r="J37" s="48"/>
      <c r="K37" s="114" t="str">
        <f>IF(M36=1,M38,M37)</f>
        <v>Higher than</v>
      </c>
      <c r="L37" s="120" t="str">
        <f>G3</f>
        <v>xx supplier</v>
      </c>
      <c r="M37" s="94" t="s">
        <v>121</v>
      </c>
      <c r="S37" s="53"/>
      <c r="T37" s="53"/>
    </row>
    <row r="38" spans="2:20" s="2" customFormat="1" ht="12" customHeight="1">
      <c r="B38" s="16" t="s">
        <v>9</v>
      </c>
      <c r="C38" s="53"/>
      <c r="D38" s="25">
        <f>D9</f>
        <v>12</v>
      </c>
      <c r="E38" s="22" t="s">
        <v>17</v>
      </c>
      <c r="F38" s="14">
        <v>24</v>
      </c>
      <c r="G38" s="38" t="s">
        <v>22</v>
      </c>
      <c r="H38" s="43" t="s">
        <v>41</v>
      </c>
      <c r="I38" s="83"/>
      <c r="J38" s="48"/>
      <c r="K38" s="114" t="str">
        <f>IF(M36=1,M34,M35)</f>
        <v>By % is +</v>
      </c>
      <c r="L38" s="121">
        <f>(L30-F3)/F3</f>
        <v>0.25000000000000006</v>
      </c>
      <c r="M38" s="94" t="s">
        <v>122</v>
      </c>
      <c r="S38" s="53"/>
      <c r="T38" s="53"/>
    </row>
    <row r="39" spans="2:20" s="2" customFormat="1" ht="12" customHeight="1">
      <c r="B39" s="16" t="s">
        <v>82</v>
      </c>
      <c r="C39" s="53"/>
      <c r="D39" s="19" t="s">
        <v>16</v>
      </c>
      <c r="E39" s="21" t="s">
        <v>14</v>
      </c>
      <c r="F39" s="25">
        <f>F4*F38</f>
        <v>6</v>
      </c>
      <c r="G39" s="37"/>
      <c r="H39" s="16" t="s">
        <v>43</v>
      </c>
      <c r="I39" s="84"/>
      <c r="J39" s="48" t="s">
        <v>105</v>
      </c>
      <c r="K39" s="53"/>
      <c r="L39" s="122"/>
      <c r="M39" s="131">
        <f>L33-L34</f>
        <v>382076.44999999995</v>
      </c>
      <c r="S39" s="53"/>
      <c r="T39" s="53"/>
    </row>
    <row r="40" spans="2:20" s="2" customFormat="1" ht="12" customHeight="1">
      <c r="B40" s="16" t="s">
        <v>7</v>
      </c>
      <c r="C40" s="53"/>
      <c r="D40" s="25">
        <f>D9</f>
        <v>12</v>
      </c>
      <c r="E40" s="22" t="s">
        <v>17</v>
      </c>
      <c r="F40" s="14">
        <v>475</v>
      </c>
      <c r="G40" s="38" t="s">
        <v>22</v>
      </c>
      <c r="H40" s="43" t="s">
        <v>91</v>
      </c>
      <c r="I40" s="84"/>
      <c r="J40" s="115" t="s">
        <v>106</v>
      </c>
      <c r="K40" s="116"/>
      <c r="L40" s="123" t="str">
        <f>IF(M42=1,M40,M41)</f>
        <v>TBI</v>
      </c>
      <c r="M40" s="94" t="s">
        <v>123</v>
      </c>
      <c r="S40" s="53"/>
      <c r="T40" s="53"/>
    </row>
    <row r="41" spans="2:20" s="2" customFormat="1" ht="12" customHeight="1">
      <c r="B41" s="16" t="s">
        <v>83</v>
      </c>
      <c r="C41" s="53"/>
      <c r="D41" s="19" t="s">
        <v>16</v>
      </c>
      <c r="E41" s="21" t="s">
        <v>14</v>
      </c>
      <c r="F41" s="25">
        <f>F40*F4</f>
        <v>118.75</v>
      </c>
      <c r="G41" s="37"/>
      <c r="H41" s="43" t="s">
        <v>92</v>
      </c>
      <c r="I41" s="108"/>
      <c r="J41" s="90"/>
      <c r="K41" s="117" t="s">
        <v>103</v>
      </c>
      <c r="L41" s="124"/>
      <c r="M41" s="132" t="str">
        <f>G3</f>
        <v>xx supplier</v>
      </c>
      <c r="S41" s="53"/>
      <c r="T41" s="53"/>
    </row>
    <row r="42" spans="2:20" s="2" customFormat="1" ht="12" customHeight="1">
      <c r="B42" s="16" t="s">
        <v>84</v>
      </c>
      <c r="C42" s="53"/>
      <c r="D42" s="20" t="s">
        <v>13</v>
      </c>
      <c r="E42" s="26"/>
      <c r="F42" s="40">
        <v>750</v>
      </c>
      <c r="G42" s="38" t="s">
        <v>22</v>
      </c>
      <c r="H42" s="112" t="s">
        <v>93</v>
      </c>
      <c r="I42" s="91">
        <f>SUM(I30:I41)</f>
        <v>348000</v>
      </c>
      <c r="J42" s="93" t="str">
        <f>IF(L47=1,H46,I46)</f>
        <v>Suggest to buy from TBI</v>
      </c>
      <c r="K42" s="125"/>
      <c r="L42" s="126"/>
      <c r="M42" s="131">
        <f>SIGN(M39)</f>
        <v>1</v>
      </c>
      <c r="S42" s="53"/>
      <c r="T42" s="53"/>
    </row>
    <row r="43" spans="2:20" s="2" customFormat="1" ht="12" customHeight="1" thickBot="1">
      <c r="B43" s="16" t="s">
        <v>85</v>
      </c>
      <c r="C43" s="53"/>
      <c r="D43" s="19" t="s">
        <v>16</v>
      </c>
      <c r="E43" s="21" t="s">
        <v>14</v>
      </c>
      <c r="F43" s="25">
        <f>F15*F40*F5*30%</f>
        <v>71.25</v>
      </c>
      <c r="G43" s="37"/>
      <c r="H43" s="113"/>
      <c r="I43" s="52"/>
      <c r="J43" s="127"/>
      <c r="K43" s="128"/>
      <c r="L43" s="129"/>
      <c r="S43" s="53"/>
      <c r="T43" s="53"/>
    </row>
    <row r="44" spans="2:20" s="2" customFormat="1" ht="12" customHeight="1">
      <c r="B44" s="16" t="s">
        <v>86</v>
      </c>
      <c r="C44" s="53"/>
      <c r="D44" s="19" t="s">
        <v>16</v>
      </c>
      <c r="E44" s="21" t="s">
        <v>14</v>
      </c>
      <c r="F44" s="40">
        <v>250</v>
      </c>
      <c r="G44" s="38" t="s">
        <v>22</v>
      </c>
      <c r="H44" s="35" t="s">
        <v>24</v>
      </c>
      <c r="I44" s="58"/>
      <c r="J44" s="59"/>
      <c r="K44" s="21" t="s">
        <v>25</v>
      </c>
      <c r="L44" s="60"/>
      <c r="S44" s="53"/>
      <c r="T44" s="53"/>
    </row>
    <row r="45" spans="2:20" s="2" customFormat="1" ht="12" customHeight="1" thickBot="1">
      <c r="B45" s="18" t="s">
        <v>87</v>
      </c>
      <c r="C45" s="56"/>
      <c r="D45" s="29" t="s">
        <v>18</v>
      </c>
      <c r="E45" s="30"/>
      <c r="F45" s="30"/>
      <c r="G45" s="31">
        <f>SUM(F39,F41,F43)</f>
        <v>196</v>
      </c>
      <c r="H45" s="45" t="s">
        <v>26</v>
      </c>
      <c r="I45" s="61"/>
      <c r="J45" s="61"/>
      <c r="K45" s="46" t="s">
        <v>44</v>
      </c>
      <c r="L45" s="62"/>
      <c r="S45" s="53"/>
      <c r="T45" s="53"/>
    </row>
    <row r="46" spans="4:20" s="2" customFormat="1" ht="12" customHeight="1" hidden="1">
      <c r="D46" s="7"/>
      <c r="E46" s="4"/>
      <c r="F46" s="4"/>
      <c r="G46" s="4"/>
      <c r="H46" s="94" t="s">
        <v>99</v>
      </c>
      <c r="I46" s="94" t="s">
        <v>100</v>
      </c>
      <c r="J46" s="133" t="s">
        <v>101</v>
      </c>
      <c r="K46" s="133" t="s">
        <v>102</v>
      </c>
      <c r="L46" s="134">
        <f>L33-L34</f>
        <v>382076.44999999995</v>
      </c>
      <c r="S46" s="53"/>
      <c r="T46" s="53"/>
    </row>
    <row r="47" spans="4:20" s="2" customFormat="1" ht="12" customHeight="1" hidden="1">
      <c r="D47" s="7"/>
      <c r="E47" s="4"/>
      <c r="F47" s="4"/>
      <c r="G47" s="4"/>
      <c r="H47" s="94"/>
      <c r="I47" s="94"/>
      <c r="J47" s="135"/>
      <c r="K47" s="136"/>
      <c r="L47" s="134">
        <f>SIGN(L46)</f>
        <v>1</v>
      </c>
      <c r="S47" s="53"/>
      <c r="T47" s="53"/>
    </row>
    <row r="48" spans="4:20" s="2" customFormat="1" ht="12" customHeight="1" hidden="1">
      <c r="D48" s="7"/>
      <c r="E48" s="4"/>
      <c r="F48" s="4"/>
      <c r="G48" s="4"/>
      <c r="H48" s="4"/>
      <c r="I48" s="4"/>
      <c r="J48" s="4"/>
      <c r="S48" s="53"/>
      <c r="T48" s="53"/>
    </row>
    <row r="49" spans="4:20" s="2" customFormat="1" ht="12" customHeight="1" hidden="1">
      <c r="D49" s="7"/>
      <c r="E49" s="4"/>
      <c r="F49" s="4"/>
      <c r="G49" s="4"/>
      <c r="H49" s="4"/>
      <c r="I49" s="4"/>
      <c r="J49" s="4"/>
      <c r="S49" s="53"/>
      <c r="T49" s="53"/>
    </row>
    <row r="50" spans="4:20" s="2" customFormat="1" ht="12" customHeight="1" hidden="1">
      <c r="D50" s="7"/>
      <c r="E50" s="4"/>
      <c r="F50" s="4"/>
      <c r="G50" s="4"/>
      <c r="H50" s="4"/>
      <c r="I50" s="4"/>
      <c r="J50" s="4"/>
      <c r="S50" s="53"/>
      <c r="T50" s="53"/>
    </row>
    <row r="51" spans="3:13" s="137" customFormat="1" ht="16.5">
      <c r="C51" s="54"/>
      <c r="D51" s="138"/>
      <c r="F51" s="66"/>
      <c r="G51" s="66"/>
      <c r="H51" s="66"/>
      <c r="I51" s="66"/>
      <c r="J51" s="66"/>
      <c r="K51" s="66"/>
      <c r="L51" s="66"/>
      <c r="M51" s="53"/>
    </row>
    <row r="52" spans="3:13" s="137" customFormat="1" ht="16.5">
      <c r="C52" s="54"/>
      <c r="D52" s="138"/>
      <c r="F52" s="66"/>
      <c r="G52" s="66"/>
      <c r="H52" s="66"/>
      <c r="I52" s="66"/>
      <c r="J52" s="66"/>
      <c r="K52" s="66"/>
      <c r="L52" s="66"/>
      <c r="M52" s="66"/>
    </row>
    <row r="53" spans="3:13" s="137" customFormat="1" ht="16.5">
      <c r="C53" s="54"/>
      <c r="D53" s="138"/>
      <c r="F53" s="66"/>
      <c r="G53" s="66"/>
      <c r="H53" s="66"/>
      <c r="I53" s="66"/>
      <c r="J53" s="66"/>
      <c r="K53" s="66"/>
      <c r="L53" s="66"/>
      <c r="M53" s="66"/>
    </row>
  </sheetData>
  <sheetProtection password="815A" sheet="1" objects="1" scenarios="1"/>
  <mergeCells count="20">
    <mergeCell ref="H1:L1"/>
    <mergeCell ref="H8:L8"/>
    <mergeCell ref="F1:G1"/>
    <mergeCell ref="H2:L2"/>
    <mergeCell ref="D2:G2"/>
    <mergeCell ref="D1:E1"/>
    <mergeCell ref="B2:C2"/>
    <mergeCell ref="B33:C33"/>
    <mergeCell ref="B34:C34"/>
    <mergeCell ref="B35:C35"/>
    <mergeCell ref="J34:K34"/>
    <mergeCell ref="J42:L43"/>
    <mergeCell ref="J35:K35"/>
    <mergeCell ref="H16:L16"/>
    <mergeCell ref="J40:K40"/>
    <mergeCell ref="H29:L29"/>
    <mergeCell ref="J30:K30"/>
    <mergeCell ref="J31:K31"/>
    <mergeCell ref="J32:K32"/>
    <mergeCell ref="J33:K33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landscape" r:id="rId3"/>
  <headerFooter alignWithMargins="0">
    <oddFooter>&amp;R&amp;10http://tbi-tw.com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Filex Chang</dc:creator>
  <cp:keywords/>
  <dc:description/>
  <cp:lastModifiedBy>Filex Chang</cp:lastModifiedBy>
  <cp:lastPrinted>2002-12-12T10:58:53Z</cp:lastPrinted>
  <dcterms:created xsi:type="dcterms:W3CDTF">2002-11-29T01:58:49Z</dcterms:created>
  <dcterms:modified xsi:type="dcterms:W3CDTF">2003-01-19T14:26:54Z</dcterms:modified>
  <cp:category/>
  <cp:version/>
  <cp:contentType/>
  <cp:contentStatus/>
</cp:coreProperties>
</file>